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resentation" sheetId="1" r:id="rId1"/>
  </sheets>
  <definedNames>
    <definedName name="_xlnm.Print_Area" localSheetId="0">presentation!$A$1:$F$135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<sst xmlns="http://schemas.openxmlformats.org/spreadsheetml/2006/main" count="129" uniqueCount="129">
  <si>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>Town of White Springs Florida</t>
  </si>
  <si>
    <t>GENERAL FUND</t>
  </si>
  <si>
    <t>Profit and Loss</t>
  </si>
  <si>
    <t>Total</t>
  </si>
  <si>
    <t>Budget</t>
  </si>
  <si>
    <t>Variance</t>
  </si>
  <si>
    <t>Income</t>
  </si>
  <si>
    <t xml:space="preserve">      311.000 AD VALOREM TAXES</t>
  </si>
  <si>
    <t xml:space="preserve">      341.200 SERVICE FEES- FAX, COPY, NOTARY</t>
  </si>
  <si>
    <t xml:space="preserve">      362.003 CELL TOWER RENTAL FEE</t>
  </si>
  <si>
    <t xml:space="preserve">      323.100 ELECTRICITY FRANCHISE FEE</t>
  </si>
  <si>
    <t xml:space="preserve">      Sanitation Franchise Fee</t>
  </si>
  <si>
    <t xml:space="preserve">      316.000 Local Business Tax - Occupation</t>
  </si>
  <si>
    <t xml:space="preserve">      335.140  Mobile Home Licenses</t>
  </si>
  <si>
    <t xml:space="preserve">      329.001  Election fees</t>
  </si>
  <si>
    <t xml:space="preserve">     335.150 Beverge Licenses</t>
  </si>
  <si>
    <t xml:space="preserve">      335.160 LICENSES AND PERMITS OTHER</t>
  </si>
  <si>
    <t xml:space="preserve">      342.000 GAMING PERMIT</t>
  </si>
  <si>
    <t xml:space="preserve">     351.000 FINES AND FORFEITURES</t>
  </si>
  <si>
    <t xml:space="preserve">     351.510  LAW EDUCATION</t>
  </si>
  <si>
    <t xml:space="preserve">      361.100 INTEREST</t>
  </si>
  <si>
    <t xml:space="preserve">      312.100 LOCAL OPTION FUEL TAX</t>
  </si>
  <si>
    <t xml:space="preserve">      335.00  STATE REVENUE</t>
  </si>
  <si>
    <t xml:space="preserve">      335.49  DOT STATE HIGHWAY LIGHTING SYS</t>
  </si>
  <si>
    <t xml:space="preserve">      312.600 DISCRETIONARY SALES TAX/MONTHLY</t>
  </si>
  <si>
    <t xml:space="preserve">      315.000 COMMUNICATION SERVICE TAX</t>
  </si>
  <si>
    <t xml:space="preserve">      335.120 STATE REVENUE SHARING</t>
  </si>
  <si>
    <t xml:space="preserve">      335.180 HALF CENT SALES TAX</t>
  </si>
  <si>
    <t xml:space="preserve">      335.491 DOT GREENSCAPES</t>
  </si>
  <si>
    <t xml:space="preserve">      314.100 ELECTRIC UTILITY SERVICE TAX</t>
  </si>
  <si>
    <t xml:space="preserve">      314.800 PROPANE UTILITY TAX</t>
  </si>
  <si>
    <t xml:space="preserve">      314.300  Water Tax</t>
  </si>
  <si>
    <t xml:space="preserve">      Total UTILITY &amp; SERVICE TAX</t>
  </si>
  <si>
    <t>Total Income</t>
  </si>
  <si>
    <t>Expenses</t>
  </si>
  <si>
    <t xml:space="preserve">   5101 GEN GOVT EXPENSE</t>
  </si>
  <si>
    <t xml:space="preserve">   511 LEGISLATIVE EXPENSE</t>
  </si>
  <si>
    <t xml:space="preserve">      5111011 COUNCIL SALARIES</t>
  </si>
  <si>
    <t xml:space="preserve">      5111021 FICA (ELECTED OFFICIAL)</t>
  </si>
  <si>
    <t xml:space="preserve">      5111024 WORKERS COMP</t>
  </si>
  <si>
    <t xml:space="preserve">       5113040 COUNCIL TRAVEL AND TRAINING</t>
  </si>
  <si>
    <t xml:space="preserve">      5113047  ELECTION EXPENSE</t>
  </si>
  <si>
    <t xml:space="preserve">      5113046  INSURANCE EXPENSE</t>
  </si>
  <si>
    <t xml:space="preserve">   Total 511 LEGISLATIVE EXPENSE</t>
  </si>
  <si>
    <t xml:space="preserve">   512 GENERAL GOVERNMENT EXPENSE</t>
  </si>
  <si>
    <t xml:space="preserve">      5121012 REGULAR SALARIES &amp; WAGES</t>
  </si>
  <si>
    <t xml:space="preserve">      5121021 FICA (STAFF)</t>
  </si>
  <si>
    <t xml:space="preserve">      5121022 RETIREMENT</t>
  </si>
  <si>
    <t xml:space="preserve">      5121023 LIFE/HEALTH</t>
  </si>
  <si>
    <t xml:space="preserve">       512024  WORKERS COMP</t>
  </si>
  <si>
    <t xml:space="preserve">      5123031 PROFESSIONAL SERVICE</t>
  </si>
  <si>
    <t xml:space="preserve">      5123032 AUDIT &amp; ACCOUNTING</t>
  </si>
  <si>
    <t xml:space="preserve">      5123034 BANK CHARGE - VISA BILLS</t>
  </si>
  <si>
    <t xml:space="preserve">      5123040 TRAVEL AND TRAINING</t>
  </si>
  <si>
    <t xml:space="preserve">      5123041 COMMUNICATIONS SERVICES</t>
  </si>
  <si>
    <t xml:space="preserve">      5123042 FREIGHT &amp; POSTAGE SERVICE</t>
  </si>
  <si>
    <t xml:space="preserve">      5123043 UTILITY SERVICE</t>
  </si>
  <si>
    <t xml:space="preserve">      5123044 RENTAL &amp; LEASES</t>
  </si>
  <si>
    <t xml:space="preserve">      5123045 INSURANCE</t>
  </si>
  <si>
    <t xml:space="preserve">      5123046 REPAIR &amp; MAINTENANCE</t>
  </si>
  <si>
    <t xml:space="preserve">      5120347 ADVERTISING AND PRINTING</t>
  </si>
  <si>
    <t xml:space="preserve">      5123051 OFFICE SUPPLIES</t>
  </si>
  <si>
    <t xml:space="preserve">      5123052 OPERATING SUPPLIES</t>
  </si>
  <si>
    <t xml:space="preserve">      5123054 SUBSCRIPTIONS &amp; MEMBERSHIPS</t>
  </si>
  <si>
    <t xml:space="preserve">      5123064 Machinery and equipment</t>
  </si>
  <si>
    <t xml:space="preserve">   Total 512 GENERAL GOVERNMENT EXPENSE</t>
  </si>
  <si>
    <t xml:space="preserve">    515 PLANNING</t>
  </si>
  <si>
    <t xml:space="preserve">       5153031  PROFESSIONAL SERVICES</t>
  </si>
  <si>
    <t xml:space="preserve">   521 POLICE DEPT EXPENSE</t>
  </si>
  <si>
    <t xml:space="preserve">      5213031 PROFESSIONAL SERVICE</t>
  </si>
  <si>
    <t xml:space="preserve">      5213046 REPAIRS AND MAINTENANCE</t>
  </si>
  <si>
    <t xml:space="preserve">      5213052 OPERATING SUPPLIES</t>
  </si>
  <si>
    <t xml:space="preserve">   Total 521 POLICE DEPT EXPENSE</t>
  </si>
  <si>
    <t xml:space="preserve">   522 FIRE DEPT EXPENSE</t>
  </si>
  <si>
    <t xml:space="preserve">      5221012 FIRE SALARIES</t>
  </si>
  <si>
    <t xml:space="preserve">      5221021 FICA -FIRE</t>
  </si>
  <si>
    <t xml:space="preserve">       5221024 WORKERS COMP</t>
  </si>
  <si>
    <t xml:space="preserve">       5223031  PROFESSIONAL SERVICES  - ALARM</t>
  </si>
  <si>
    <t xml:space="preserve">      5223041 COMMUNICATION SERVICES</t>
  </si>
  <si>
    <t xml:space="preserve">      5223043 UTILITY SERVICES- FIRE</t>
  </si>
  <si>
    <t xml:space="preserve">      5223045  INSURANCE FIRE</t>
  </si>
  <si>
    <t xml:space="preserve">      5223046 REPAIRS / MAINTENANCE - FIRE</t>
  </si>
  <si>
    <t xml:space="preserve">      5223052 OPERATING SUPPLIES-FIRE</t>
  </si>
  <si>
    <t xml:space="preserve">      5223054 SUBSCRIPTIONS &amp; MEMBERSHIPS</t>
  </si>
  <si>
    <t xml:space="preserve">      586 CAPITAL OUTLAY - FIRE</t>
  </si>
  <si>
    <t xml:space="preserve">         5867101 Debt Srv - Prin - Leasing 2 Inc</t>
  </si>
  <si>
    <t xml:space="preserve">         5867201 Debt Srv - Int - Leasing 2 Inc</t>
  </si>
  <si>
    <t xml:space="preserve">   Total 522 FIRE DEPT EXPENSE</t>
  </si>
  <si>
    <t xml:space="preserve">   524 CODE ENFORCEMENT EXPENSE</t>
  </si>
  <si>
    <t xml:space="preserve">      5243041 COMMUNICATION SERVICES</t>
  </si>
  <si>
    <t xml:space="preserve">   Total 524 CODE ENFORCEMENT EXPENSE</t>
  </si>
  <si>
    <t xml:space="preserve">   529 ANIMAL CONTROL EXPENSE</t>
  </si>
  <si>
    <t xml:space="preserve">      5293052 OPERATION SUPPLIES</t>
  </si>
  <si>
    <t xml:space="preserve">   Total 529 ANIMAL CONTROL EXPENSE</t>
  </si>
  <si>
    <t xml:space="preserve">   6560 Payroll Expenses</t>
  </si>
  <si>
    <t xml:space="preserve">      Company Contributions</t>
  </si>
  <si>
    <t xml:space="preserve">         Retirement</t>
  </si>
  <si>
    <t xml:space="preserve">      Taxes</t>
  </si>
  <si>
    <t xml:space="preserve">      Wages</t>
  </si>
  <si>
    <t xml:space="preserve">   Total 6560 Payroll Expenses</t>
  </si>
  <si>
    <t xml:space="preserve">   STREETS</t>
  </si>
  <si>
    <t xml:space="preserve">      5411012 RDS/STREETS SALARY</t>
  </si>
  <si>
    <t xml:space="preserve">      5411021 RD/STREETS FICA</t>
  </si>
  <si>
    <t xml:space="preserve">      5411022 RETIREMENT CONTRIBUTION</t>
  </si>
  <si>
    <t xml:space="preserve">      5411023 LIFE/HEALTH INSURANCE</t>
  </si>
  <si>
    <t xml:space="preserve">      5411024 WORKERS COMP INSURANCE</t>
  </si>
  <si>
    <t xml:space="preserve">      5413040 TRAVEL AND TRAINING</t>
  </si>
  <si>
    <t xml:space="preserve">      5413041 COMMUNICATION SERVICES</t>
  </si>
  <si>
    <t xml:space="preserve">      5413043 UTILITY SERVICES</t>
  </si>
  <si>
    <t xml:space="preserve">      5413045  INSURANCE</t>
  </si>
  <si>
    <t xml:space="preserve">      5413046 REPAIRS &amp; MAINTENANCE -R/S</t>
  </si>
  <si>
    <t xml:space="preserve">      5413052 OPERATING SUPPLIES -R/S</t>
  </si>
  <si>
    <t xml:space="preserve">      5413053 ROAD MATERIALS AND SUPPLIES</t>
  </si>
  <si>
    <t xml:space="preserve">      5413064 MACHINERY AND EQUIPMENT</t>
  </si>
  <si>
    <t>Total Streets</t>
  </si>
  <si>
    <t xml:space="preserve">   SPECIAL RESERVES EXPENSE</t>
  </si>
  <si>
    <t xml:space="preserve">      572          SPECIAL RESERVES EXPENSE</t>
  </si>
  <si>
    <t xml:space="preserve">      574.301 · Festival of Lights Expense</t>
  </si>
  <si>
    <t xml:space="preserve">      574.302 · Azalea Festival Expense</t>
  </si>
  <si>
    <t xml:space="preserve">      574.304 · MLK Dedication Expense</t>
  </si>
  <si>
    <t xml:space="preserve">      574.305 · May Day Expense</t>
  </si>
  <si>
    <t xml:space="preserve">      574.306  Fall Fest / Truck &amp; Treat</t>
  </si>
  <si>
    <t xml:space="preserve">      574.307 - Unity Day</t>
  </si>
  <si>
    <t xml:space="preserve">      574.308 - Veterian's Day</t>
  </si>
  <si>
    <t xml:space="preserve">      5723043 · UTILITIY SERVICE - RECREATION</t>
  </si>
  <si>
    <t xml:space="preserve">      5723046 · REPAIRS &amp; /MAINTENANCE</t>
  </si>
  <si>
    <t xml:space="preserve">      Total 572 RECREATION EXPENSE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</si>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</sst>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[$-409]mmmm\ d\,\ yyyy;@"/>
    <numFmt numFmtId="178" formatCode="#,##0.00\ _€"/>
  </numFmts>
  <fonts count="31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b/>
      <sz val="12"/>
      <color indexed="8"/>
      <name val="Arial"/>
      <charset val="134"/>
    </font>
    <font>
      <b/>
      <sz val="8"/>
      <color rgb="FF323232"/>
      <name val="Arial"/>
      <charset val="134"/>
    </font>
    <font>
      <sz val="8"/>
      <color rgb="FF323232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8" fontId="6" fillId="0" borderId="0" xfId="0" applyNumberFormat="1" applyFont="1" applyAlignment="1">
      <alignment wrapText="1"/>
    </xf>
    <xf numFmtId="44" fontId="5" fillId="0" borderId="0" xfId="0" applyNumberFormat="1" applyFont="1" applyAlignment="1">
      <alignment horizontal="right" wrapText="1"/>
    </xf>
    <xf numFmtId="44" fontId="4" fillId="0" borderId="0" xfId="0" applyNumberFormat="1" applyFont="1"/>
    <xf numFmtId="178" fontId="5" fillId="0" borderId="0" xfId="0" applyNumberFormat="1" applyFont="1" applyAlignment="1">
      <alignment horizontal="right" wrapText="1"/>
    </xf>
    <xf numFmtId="0" fontId="4" fillId="0" borderId="0" xfId="0" applyFont="1"/>
    <xf numFmtId="43" fontId="5" fillId="0" borderId="0" xfId="0" applyNumberFormat="1" applyFont="1" applyAlignment="1">
      <alignment horizontal="right" wrapText="1"/>
    </xf>
    <xf numFmtId="178" fontId="5" fillId="0" borderId="0" xfId="0" applyNumberFormat="1" applyFont="1" applyAlignment="1">
      <alignment wrapText="1"/>
    </xf>
    <xf numFmtId="43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left" wrapText="1"/>
    </xf>
    <xf numFmtId="43" fontId="4" fillId="0" borderId="0" xfId="0" applyNumberFormat="1" applyFont="1"/>
    <xf numFmtId="44" fontId="0" fillId="0" borderId="0" xfId="0" applyNumberFormat="1"/>
    <xf numFmtId="43" fontId="5" fillId="0" borderId="2" xfId="0" applyNumberFormat="1" applyFont="1" applyBorder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43" fontId="5" fillId="0" borderId="1" xfId="0" applyNumberFormat="1" applyFont="1" applyBorder="1" applyAlignment="1">
      <alignment horizontal="right" wrapText="1"/>
    </xf>
    <xf numFmtId="43" fontId="5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4" fontId="0" fillId="0" borderId="0" xfId="0" applyNumberFormat="1"/>
    <xf numFmtId="43" fontId="8" fillId="0" borderId="0" xfId="1" applyFont="1" applyFill="1" applyBorder="1"/>
    <xf numFmtId="43" fontId="8" fillId="0" borderId="0" xfId="1" applyFont="1" applyFill="1"/>
    <xf numFmtId="43" fontId="9" fillId="0" borderId="0" xfId="1" applyFont="1" applyFill="1"/>
    <xf numFmtId="44" fontId="5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44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showGridLines="0" tabSelected="1" view="pageBreakPreview" zoomScale="60" zoomScaleNormal="100" workbookViewId="0">
      <selection activeCell="O115" sqref="O115"/>
    </sheetView>
  </sheetViews>
  <sheetFormatPr defaultColWidth="9" defaultRowHeight="15"/>
  <cols>
    <col min="1" max="1" width="42.1428571428571" customWidth="1"/>
    <col min="2" max="2" width="25.7142857142857" customWidth="1"/>
    <col min="3" max="3" width="4.85714285714286" customWidth="1"/>
    <col min="4" max="4" width="16.5714285714286" customWidth="1"/>
    <col min="5" max="5" width="4.85714285714286" customWidth="1"/>
    <col min="6" max="6" width="21" customWidth="1"/>
    <col min="7" max="8" width="15" customWidth="1"/>
    <col min="9" max="9" width="12.5714285714286" customWidth="1"/>
    <col min="10" max="10" width="10.5714285714286" customWidth="1"/>
  </cols>
  <sheetData>
    <row r="1" ht="18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1" t="s">
        <v>1</v>
      </c>
      <c r="B2" s="1"/>
      <c r="C2" s="1"/>
      <c r="D2" s="1"/>
      <c r="E2" s="1"/>
      <c r="F2" s="1"/>
    </row>
    <row r="3" ht="18" customHeight="1" spans="1:6">
      <c r="A3" s="1" t="s">
        <v>2</v>
      </c>
      <c r="B3" s="1"/>
      <c r="C3" s="1"/>
      <c r="D3" s="1"/>
      <c r="E3" s="1"/>
      <c r="F3" s="1"/>
    </row>
    <row r="4" spans="1:6">
      <c r="A4" s="2">
        <v>45473</v>
      </c>
      <c r="B4" s="2"/>
      <c r="C4" s="2"/>
      <c r="D4" s="2"/>
      <c r="E4" s="2"/>
      <c r="F4" s="2"/>
    </row>
    <row r="6" spans="1:6">
      <c r="A6" s="3"/>
      <c r="B6" s="4" t="s">
        <v>3</v>
      </c>
      <c r="D6" s="5" t="s">
        <v>4</v>
      </c>
      <c r="F6" s="5" t="s">
        <v>5</v>
      </c>
    </row>
    <row r="7" spans="1:2">
      <c r="A7" s="6" t="s">
        <v>6</v>
      </c>
      <c r="B7" s="7"/>
    </row>
    <row r="8" spans="1:6">
      <c r="A8" s="6" t="s">
        <v>7</v>
      </c>
      <c r="B8" s="8">
        <v>135287.62</v>
      </c>
      <c r="C8" s="9"/>
      <c r="D8" s="8">
        <v>140032</v>
      </c>
      <c r="E8" s="9"/>
      <c r="F8" s="8">
        <f>B8-D8</f>
        <v>-4744.38</v>
      </c>
    </row>
    <row r="9" spans="1:6">
      <c r="A9" s="6" t="s">
        <v>8</v>
      </c>
      <c r="B9" s="10">
        <v>46.1</v>
      </c>
      <c r="C9" s="11"/>
      <c r="D9" s="10">
        <v>0</v>
      </c>
      <c r="E9" s="11"/>
      <c r="F9" s="12">
        <f>B9-D9</f>
        <v>46.1</v>
      </c>
    </row>
    <row r="10" spans="1:6">
      <c r="A10" s="6" t="s">
        <v>9</v>
      </c>
      <c r="B10" s="10">
        <v>13993.14</v>
      </c>
      <c r="C10" s="11"/>
      <c r="D10" s="10">
        <v>13231</v>
      </c>
      <c r="E10" s="11"/>
      <c r="F10" s="12">
        <f>B10-D10</f>
        <v>762.139999999999</v>
      </c>
    </row>
    <row r="11" spans="1:6">
      <c r="A11" s="6" t="s">
        <v>10</v>
      </c>
      <c r="B11" s="10">
        <v>65125.64</v>
      </c>
      <c r="C11" s="11"/>
      <c r="D11" s="10">
        <v>42000</v>
      </c>
      <c r="E11" s="11"/>
      <c r="F11" s="12">
        <f t="shared" ref="F11:F32" si="0">B11-D11</f>
        <v>23125.64</v>
      </c>
    </row>
    <row r="12" spans="1:6">
      <c r="A12" s="6" t="s">
        <v>11</v>
      </c>
      <c r="B12" s="10">
        <v>0</v>
      </c>
      <c r="C12" s="11"/>
      <c r="D12" s="10">
        <v>12000</v>
      </c>
      <c r="E12" s="11"/>
      <c r="F12" s="12">
        <f t="shared" si="0"/>
        <v>-12000</v>
      </c>
    </row>
    <row r="13" spans="1:6">
      <c r="A13" s="6" t="s">
        <v>12</v>
      </c>
      <c r="B13" s="13">
        <v>5910.3</v>
      </c>
      <c r="C13" s="11"/>
      <c r="D13" s="13">
        <v>1400</v>
      </c>
      <c r="E13" s="11"/>
      <c r="F13" s="14">
        <f t="shared" si="0"/>
        <v>4510.3</v>
      </c>
    </row>
    <row r="14" spans="1:6">
      <c r="A14" s="6" t="s">
        <v>13</v>
      </c>
      <c r="B14" s="13">
        <f>110.51+128.45</f>
        <v>238.96</v>
      </c>
      <c r="C14" s="11"/>
      <c r="D14" s="13">
        <v>600</v>
      </c>
      <c r="E14" s="11"/>
      <c r="F14" s="14">
        <f t="shared" si="0"/>
        <v>-361.04</v>
      </c>
    </row>
    <row r="15" spans="1:6">
      <c r="A15" s="6" t="s">
        <v>14</v>
      </c>
      <c r="B15" s="13">
        <v>36</v>
      </c>
      <c r="C15" s="11"/>
      <c r="D15" s="13">
        <v>0</v>
      </c>
      <c r="E15" s="11"/>
      <c r="F15" s="14">
        <v>36</v>
      </c>
    </row>
    <row r="16" spans="1:6">
      <c r="A16" s="15" t="s">
        <v>15</v>
      </c>
      <c r="B16" s="13">
        <v>1102.36</v>
      </c>
      <c r="C16" s="11"/>
      <c r="D16" s="13">
        <v>300</v>
      </c>
      <c r="E16" s="11"/>
      <c r="F16" s="14">
        <f t="shared" si="0"/>
        <v>802.36</v>
      </c>
    </row>
    <row r="17" spans="1:6">
      <c r="A17" s="15" t="s">
        <v>16</v>
      </c>
      <c r="B17" s="13">
        <f>4316.07-238.96</f>
        <v>4077.11</v>
      </c>
      <c r="C17" s="11"/>
      <c r="D17" s="13">
        <v>0</v>
      </c>
      <c r="E17" s="11"/>
      <c r="F17" s="14">
        <f t="shared" si="0"/>
        <v>4077.11</v>
      </c>
    </row>
    <row r="18" spans="1:6">
      <c r="A18" s="6" t="s">
        <v>17</v>
      </c>
      <c r="B18" s="10">
        <v>130355.12</v>
      </c>
      <c r="C18" s="11"/>
      <c r="D18" s="10">
        <v>222000</v>
      </c>
      <c r="E18" s="11"/>
      <c r="F18" s="12">
        <f t="shared" si="0"/>
        <v>-91644.88</v>
      </c>
    </row>
    <row r="19" spans="1:7">
      <c r="A19" s="6" t="s">
        <v>18</v>
      </c>
      <c r="B19" s="12">
        <v>328.85</v>
      </c>
      <c r="C19" s="16"/>
      <c r="D19" s="12">
        <v>1500</v>
      </c>
      <c r="E19" s="16"/>
      <c r="F19" s="12">
        <f t="shared" si="0"/>
        <v>-1171.15</v>
      </c>
      <c r="G19" s="17"/>
    </row>
    <row r="20" spans="1:7">
      <c r="A20" s="6" t="s">
        <v>19</v>
      </c>
      <c r="B20" s="12">
        <v>119.41</v>
      </c>
      <c r="C20" s="16"/>
      <c r="D20" s="12">
        <v>150</v>
      </c>
      <c r="E20" s="16"/>
      <c r="F20" s="12">
        <f t="shared" si="0"/>
        <v>-30.59</v>
      </c>
      <c r="G20" s="17"/>
    </row>
    <row r="21" spans="1:6">
      <c r="A21" s="6" t="s">
        <v>20</v>
      </c>
      <c r="B21" s="12">
        <v>3169.77</v>
      </c>
      <c r="C21" s="16"/>
      <c r="D21" s="12">
        <v>0</v>
      </c>
      <c r="E21" s="16"/>
      <c r="F21" s="12">
        <f t="shared" si="0"/>
        <v>3169.77</v>
      </c>
    </row>
    <row r="22" spans="1:6">
      <c r="A22" s="6" t="s">
        <v>21</v>
      </c>
      <c r="B22" s="10">
        <v>158646.37</v>
      </c>
      <c r="C22" s="11"/>
      <c r="D22" s="10">
        <v>192754</v>
      </c>
      <c r="E22" s="11"/>
      <c r="F22" s="12">
        <f t="shared" si="0"/>
        <v>-34107.63</v>
      </c>
    </row>
    <row r="23" spans="1:6">
      <c r="A23" s="6" t="s">
        <v>22</v>
      </c>
      <c r="B23" s="10">
        <v>5403.24</v>
      </c>
      <c r="C23" s="11"/>
      <c r="D23" s="10"/>
      <c r="E23" s="11"/>
      <c r="F23" s="12">
        <v>5403.24</v>
      </c>
    </row>
    <row r="24" spans="1:6">
      <c r="A24" s="6" t="s">
        <v>23</v>
      </c>
      <c r="B24" s="10">
        <v>42343.21</v>
      </c>
      <c r="C24" s="11"/>
      <c r="D24" s="10">
        <v>38946.6</v>
      </c>
      <c r="E24" s="11"/>
      <c r="F24" s="12">
        <f t="shared" si="0"/>
        <v>3396.61</v>
      </c>
    </row>
    <row r="25" spans="1:6">
      <c r="A25" s="6" t="s">
        <v>24</v>
      </c>
      <c r="B25" s="10">
        <v>57409.94</v>
      </c>
      <c r="C25" s="11"/>
      <c r="D25" s="10">
        <v>76866</v>
      </c>
      <c r="E25" s="11"/>
      <c r="F25" s="12">
        <f t="shared" si="0"/>
        <v>-19456.06</v>
      </c>
    </row>
    <row r="26" spans="1:6">
      <c r="A26" s="6" t="s">
        <v>25</v>
      </c>
      <c r="B26" s="10">
        <v>26329.21</v>
      </c>
      <c r="C26" s="11"/>
      <c r="D26" s="10">
        <v>29664</v>
      </c>
      <c r="E26" s="11"/>
      <c r="F26" s="12">
        <f t="shared" si="0"/>
        <v>-3334.79</v>
      </c>
    </row>
    <row r="27" spans="1:6">
      <c r="A27" s="6" t="s">
        <v>26</v>
      </c>
      <c r="B27" s="10">
        <v>40823.67</v>
      </c>
      <c r="C27" s="11"/>
      <c r="D27" s="10">
        <v>44917</v>
      </c>
      <c r="E27" s="11"/>
      <c r="F27" s="12">
        <f t="shared" si="0"/>
        <v>-4093.33</v>
      </c>
    </row>
    <row r="28" spans="1:6">
      <c r="A28" s="6" t="s">
        <v>27</v>
      </c>
      <c r="B28" s="10">
        <v>12722.47</v>
      </c>
      <c r="C28" s="11"/>
      <c r="D28" s="10">
        <v>35739</v>
      </c>
      <c r="E28" s="11"/>
      <c r="F28" s="12">
        <f t="shared" si="0"/>
        <v>-23016.53</v>
      </c>
    </row>
    <row r="29" spans="1:6">
      <c r="A29" s="6" t="s">
        <v>28</v>
      </c>
      <c r="B29" s="10">
        <v>3500</v>
      </c>
      <c r="C29" s="11"/>
      <c r="D29" s="10">
        <v>14000</v>
      </c>
      <c r="E29" s="11"/>
      <c r="F29" s="12">
        <f t="shared" si="0"/>
        <v>-10500</v>
      </c>
    </row>
    <row r="30" spans="1:6">
      <c r="A30" s="6" t="s">
        <v>29</v>
      </c>
      <c r="B30" s="10">
        <v>18364.92</v>
      </c>
      <c r="C30" s="11"/>
      <c r="D30" s="10">
        <v>55200</v>
      </c>
      <c r="E30" s="11"/>
      <c r="F30" s="12">
        <f t="shared" si="0"/>
        <v>-36835.08</v>
      </c>
    </row>
    <row r="31" spans="1:6">
      <c r="A31" s="6" t="s">
        <v>30</v>
      </c>
      <c r="B31" s="10">
        <v>885.83</v>
      </c>
      <c r="C31" s="11"/>
      <c r="D31" s="10">
        <v>1364</v>
      </c>
      <c r="E31" s="11"/>
      <c r="F31" s="12">
        <f t="shared" si="0"/>
        <v>-478.17</v>
      </c>
    </row>
    <row r="32" spans="1:6">
      <c r="A32" s="6" t="s">
        <v>31</v>
      </c>
      <c r="B32" s="10">
        <v>0</v>
      </c>
      <c r="C32" s="11"/>
      <c r="D32" s="10">
        <v>10667</v>
      </c>
      <c r="E32" s="11"/>
      <c r="F32" s="12">
        <f t="shared" si="0"/>
        <v>-10667</v>
      </c>
    </row>
    <row r="33" spans="1:7">
      <c r="A33" s="6" t="s">
        <v>32</v>
      </c>
      <c r="B33" s="12">
        <v>0</v>
      </c>
      <c r="C33" s="16"/>
      <c r="D33" s="12">
        <f>SUM(D30:D32)</f>
        <v>67231</v>
      </c>
      <c r="E33" s="16"/>
      <c r="F33" s="12">
        <v>-67231</v>
      </c>
      <c r="G33" s="17"/>
    </row>
    <row r="34" spans="1:9">
      <c r="A34" s="6" t="s">
        <v>33</v>
      </c>
      <c r="B34" s="18">
        <f>SUM(B8:B33)</f>
        <v>726219.24</v>
      </c>
      <c r="C34" s="19"/>
      <c r="D34" s="18">
        <f>SUM(D8:D33)</f>
        <v>1000561.6</v>
      </c>
      <c r="E34" s="19"/>
      <c r="F34" s="18">
        <f>SUM(F8:F33)</f>
        <v>-274342.36</v>
      </c>
      <c r="G34" s="17">
        <f>B34-D34</f>
        <v>-274342.36</v>
      </c>
      <c r="H34" s="17"/>
      <c r="I34" s="19"/>
    </row>
    <row r="35" spans="1:10">
      <c r="A35" s="6"/>
      <c r="B35" s="18"/>
      <c r="C35" s="19"/>
      <c r="D35" s="18"/>
      <c r="E35" s="19"/>
      <c r="F35" s="18"/>
      <c r="G35" s="17"/>
      <c r="H35" s="17"/>
      <c r="J35" s="17"/>
    </row>
    <row r="36" spans="1:6">
      <c r="A36" s="6" t="s">
        <v>34</v>
      </c>
      <c r="B36" s="20"/>
      <c r="C36" s="19"/>
      <c r="D36" s="19"/>
      <c r="E36" s="19"/>
      <c r="F36" s="19"/>
    </row>
    <row r="37" spans="1:7">
      <c r="A37" s="6" t="s">
        <v>35</v>
      </c>
      <c r="B37" s="21">
        <f>11466.28+58.84</f>
        <v>11525.12</v>
      </c>
      <c r="C37" s="16"/>
      <c r="D37" s="21">
        <v>0</v>
      </c>
      <c r="E37" s="16"/>
      <c r="F37" s="21">
        <f>-(B37-D37)</f>
        <v>-11525.12</v>
      </c>
      <c r="G37" s="17"/>
    </row>
    <row r="38" spans="1:6">
      <c r="A38" s="6" t="s">
        <v>36</v>
      </c>
      <c r="B38" s="14"/>
      <c r="C38" s="16"/>
      <c r="D38" s="16"/>
      <c r="E38" s="16"/>
      <c r="F38" s="16"/>
    </row>
    <row r="39" spans="1:6">
      <c r="A39" s="6" t="s">
        <v>37</v>
      </c>
      <c r="B39" s="12">
        <v>18200</v>
      </c>
      <c r="C39" s="16"/>
      <c r="D39" s="12">
        <v>31800</v>
      </c>
      <c r="E39" s="16"/>
      <c r="F39" s="12">
        <f>D39-B39</f>
        <v>13600</v>
      </c>
    </row>
    <row r="40" spans="1:6">
      <c r="A40" s="6" t="s">
        <v>38</v>
      </c>
      <c r="B40" s="12">
        <v>1395.32</v>
      </c>
      <c r="C40" s="16"/>
      <c r="D40" s="12">
        <v>2432.7</v>
      </c>
      <c r="E40" s="16"/>
      <c r="F40" s="12">
        <f t="shared" ref="F40:F43" si="1">D40-B40</f>
        <v>1037.38</v>
      </c>
    </row>
    <row r="41" spans="1:6">
      <c r="A41" s="6" t="s">
        <v>39</v>
      </c>
      <c r="B41" s="12">
        <v>0</v>
      </c>
      <c r="C41" s="16"/>
      <c r="D41" s="12">
        <v>73.14</v>
      </c>
      <c r="E41" s="16"/>
      <c r="F41" s="12">
        <f t="shared" si="1"/>
        <v>73.14</v>
      </c>
    </row>
    <row r="42" spans="1:6">
      <c r="A42" s="6" t="s">
        <v>40</v>
      </c>
      <c r="B42" s="12">
        <v>0</v>
      </c>
      <c r="C42" s="16"/>
      <c r="D42" s="12">
        <v>5500</v>
      </c>
      <c r="E42" s="16"/>
      <c r="F42" s="12">
        <f t="shared" si="1"/>
        <v>5500</v>
      </c>
    </row>
    <row r="43" spans="1:6">
      <c r="A43" s="6" t="s">
        <v>41</v>
      </c>
      <c r="B43" s="12">
        <v>0</v>
      </c>
      <c r="C43" s="16"/>
      <c r="D43" s="12">
        <v>2000</v>
      </c>
      <c r="E43" s="16"/>
      <c r="F43" s="12">
        <f t="shared" si="1"/>
        <v>2000</v>
      </c>
    </row>
    <row r="44" spans="1:6">
      <c r="A44" s="6" t="s">
        <v>42</v>
      </c>
      <c r="B44" s="12">
        <v>18613.16</v>
      </c>
      <c r="C44" s="16"/>
      <c r="D44" s="12"/>
      <c r="E44" s="16"/>
      <c r="F44" s="12">
        <v>-18613.16</v>
      </c>
    </row>
    <row r="45" spans="1:9">
      <c r="A45" s="6" t="s">
        <v>43</v>
      </c>
      <c r="B45" s="22">
        <f>SUM(B39:B44)</f>
        <v>38208.48</v>
      </c>
      <c r="C45" s="16"/>
      <c r="D45" s="22">
        <f>SUM(D37:D44)</f>
        <v>41805.84</v>
      </c>
      <c r="E45" s="16"/>
      <c r="F45" s="22">
        <f>SUM(F39:F44)</f>
        <v>3597.36</v>
      </c>
      <c r="G45" s="17">
        <f>B45-D45</f>
        <v>-3597.36</v>
      </c>
      <c r="H45" s="19"/>
      <c r="I45" s="19"/>
    </row>
    <row r="46" spans="1:6">
      <c r="A46" s="6" t="s">
        <v>44</v>
      </c>
      <c r="B46" s="14"/>
      <c r="C46" s="16"/>
      <c r="D46" s="16"/>
      <c r="E46" s="16"/>
      <c r="F46" s="16"/>
    </row>
    <row r="47" spans="1:6">
      <c r="A47" s="6" t="s">
        <v>45</v>
      </c>
      <c r="B47" s="12">
        <v>112857.58</v>
      </c>
      <c r="C47" s="16"/>
      <c r="D47" s="12">
        <v>139059.44</v>
      </c>
      <c r="E47" s="16"/>
      <c r="F47" s="12">
        <f t="shared" ref="F47:F66" si="2">D47-B47</f>
        <v>26201.86</v>
      </c>
    </row>
    <row r="48" spans="1:6">
      <c r="A48" s="6" t="s">
        <v>46</v>
      </c>
      <c r="B48" s="12">
        <v>8498.51</v>
      </c>
      <c r="C48" s="16"/>
      <c r="D48" s="12">
        <v>11211.24</v>
      </c>
      <c r="E48" s="16"/>
      <c r="F48" s="12">
        <f t="shared" si="2"/>
        <v>2712.73</v>
      </c>
    </row>
    <row r="49" spans="1:6">
      <c r="A49" s="6" t="s">
        <v>47</v>
      </c>
      <c r="B49" s="12">
        <v>654.34</v>
      </c>
      <c r="C49" s="16"/>
      <c r="D49" s="12">
        <v>6952.97</v>
      </c>
      <c r="E49" s="16"/>
      <c r="F49" s="12">
        <f t="shared" si="2"/>
        <v>6298.63</v>
      </c>
    </row>
    <row r="50" spans="1:6">
      <c r="A50" s="6" t="s">
        <v>48</v>
      </c>
      <c r="B50" s="12">
        <v>16132.95</v>
      </c>
      <c r="C50" s="16"/>
      <c r="D50" s="12">
        <v>47580</v>
      </c>
      <c r="E50" s="16"/>
      <c r="F50" s="12">
        <f t="shared" si="2"/>
        <v>31447.05</v>
      </c>
    </row>
    <row r="51" spans="1:6">
      <c r="A51" s="6" t="s">
        <v>49</v>
      </c>
      <c r="B51" s="12">
        <v>0</v>
      </c>
      <c r="C51" s="16"/>
      <c r="D51" s="12">
        <v>319.83</v>
      </c>
      <c r="E51" s="16"/>
      <c r="F51" s="12">
        <f t="shared" si="2"/>
        <v>319.83</v>
      </c>
    </row>
    <row r="52" spans="1:6">
      <c r="A52" s="6" t="s">
        <v>50</v>
      </c>
      <c r="B52" s="12">
        <v>9351</v>
      </c>
      <c r="C52" s="16"/>
      <c r="D52" s="12">
        <v>30000</v>
      </c>
      <c r="E52" s="16"/>
      <c r="F52" s="12">
        <f t="shared" si="2"/>
        <v>20649</v>
      </c>
    </row>
    <row r="53" spans="1:6">
      <c r="A53" s="6" t="s">
        <v>51</v>
      </c>
      <c r="B53" s="12">
        <v>24416.19</v>
      </c>
      <c r="C53" s="16"/>
      <c r="D53" s="12">
        <v>40000</v>
      </c>
      <c r="E53" s="16"/>
      <c r="F53" s="12">
        <f t="shared" si="2"/>
        <v>15583.81</v>
      </c>
    </row>
    <row r="54" spans="1:6">
      <c r="A54" s="6" t="s">
        <v>52</v>
      </c>
      <c r="B54" s="12">
        <v>14913.83</v>
      </c>
      <c r="C54" s="16"/>
      <c r="D54" s="12">
        <v>100</v>
      </c>
      <c r="E54" s="16"/>
      <c r="F54" s="12">
        <f t="shared" si="2"/>
        <v>-14813.83</v>
      </c>
    </row>
    <row r="55" spans="1:6">
      <c r="A55" s="6" t="s">
        <v>53</v>
      </c>
      <c r="B55" s="12">
        <v>0</v>
      </c>
      <c r="C55" s="16"/>
      <c r="D55" s="12">
        <v>2000</v>
      </c>
      <c r="E55" s="16"/>
      <c r="F55" s="12">
        <f t="shared" si="2"/>
        <v>2000</v>
      </c>
    </row>
    <row r="56" spans="1:6">
      <c r="A56" s="6" t="s">
        <v>54</v>
      </c>
      <c r="B56" s="12">
        <v>12923.07</v>
      </c>
      <c r="C56" s="16"/>
      <c r="D56" s="12">
        <v>8500</v>
      </c>
      <c r="E56" s="16"/>
      <c r="F56" s="12">
        <f t="shared" si="2"/>
        <v>-4423.07</v>
      </c>
    </row>
    <row r="57" spans="1:6">
      <c r="A57" s="6" t="s">
        <v>55</v>
      </c>
      <c r="B57" s="12">
        <v>192.5</v>
      </c>
      <c r="C57" s="16"/>
      <c r="D57" s="12">
        <v>1000</v>
      </c>
      <c r="E57" s="16"/>
      <c r="F57" s="12">
        <f t="shared" si="2"/>
        <v>807.5</v>
      </c>
    </row>
    <row r="58" spans="1:6">
      <c r="A58" s="6" t="s">
        <v>56</v>
      </c>
      <c r="B58" s="12">
        <v>11690.47</v>
      </c>
      <c r="C58" s="16"/>
      <c r="D58" s="12">
        <v>4500</v>
      </c>
      <c r="E58" s="16"/>
      <c r="F58" s="12">
        <f t="shared" si="2"/>
        <v>-7190.47</v>
      </c>
    </row>
    <row r="59" spans="1:6">
      <c r="A59" s="6" t="s">
        <v>57</v>
      </c>
      <c r="B59" s="12">
        <v>6684.98</v>
      </c>
      <c r="C59" s="16"/>
      <c r="D59" s="12">
        <v>5000</v>
      </c>
      <c r="E59" s="16"/>
      <c r="F59" s="12">
        <f t="shared" si="2"/>
        <v>-1684.98</v>
      </c>
    </row>
    <row r="60" spans="1:6">
      <c r="A60" s="6" t="s">
        <v>58</v>
      </c>
      <c r="B60" s="12">
        <v>21969.12</v>
      </c>
      <c r="C60" s="16"/>
      <c r="D60" s="12">
        <v>9602</v>
      </c>
      <c r="E60" s="16"/>
      <c r="F60" s="12">
        <f t="shared" si="2"/>
        <v>-12367.12</v>
      </c>
    </row>
    <row r="61" spans="1:6">
      <c r="A61" s="6" t="s">
        <v>59</v>
      </c>
      <c r="B61" s="12">
        <v>7148.88</v>
      </c>
      <c r="C61" s="16"/>
      <c r="D61" s="12">
        <v>5000</v>
      </c>
      <c r="E61" s="16"/>
      <c r="F61" s="12">
        <f t="shared" si="2"/>
        <v>-2148.88</v>
      </c>
    </row>
    <row r="62" spans="1:6">
      <c r="A62" s="6" t="s">
        <v>60</v>
      </c>
      <c r="B62" s="12">
        <v>2532.32</v>
      </c>
      <c r="C62" s="16"/>
      <c r="D62" s="12">
        <v>5000</v>
      </c>
      <c r="E62" s="16"/>
      <c r="F62" s="12">
        <f t="shared" si="2"/>
        <v>2467.68</v>
      </c>
    </row>
    <row r="63" spans="1:6">
      <c r="A63" s="6" t="s">
        <v>61</v>
      </c>
      <c r="B63" s="12">
        <v>3553.6</v>
      </c>
      <c r="C63" s="16"/>
      <c r="D63" s="12">
        <v>6000</v>
      </c>
      <c r="E63" s="16"/>
      <c r="F63" s="12">
        <f t="shared" si="2"/>
        <v>2446.4</v>
      </c>
    </row>
    <row r="64" spans="1:6">
      <c r="A64" s="6" t="s">
        <v>62</v>
      </c>
      <c r="B64" s="12">
        <v>4081.1</v>
      </c>
      <c r="C64" s="16"/>
      <c r="D64" s="12">
        <v>1000</v>
      </c>
      <c r="E64" s="16"/>
      <c r="F64" s="12">
        <f t="shared" si="2"/>
        <v>-3081.1</v>
      </c>
    </row>
    <row r="65" spans="1:6">
      <c r="A65" s="6" t="s">
        <v>63</v>
      </c>
      <c r="B65" s="12">
        <v>4399.91</v>
      </c>
      <c r="C65" s="16"/>
      <c r="D65" s="12">
        <v>4000</v>
      </c>
      <c r="E65" s="16"/>
      <c r="F65" s="12">
        <f t="shared" si="2"/>
        <v>-399.91</v>
      </c>
    </row>
    <row r="66" spans="1:6">
      <c r="A66" s="6" t="s">
        <v>64</v>
      </c>
      <c r="B66" s="12">
        <v>9238.36</v>
      </c>
      <c r="C66" s="16"/>
      <c r="D66" s="12">
        <v>0</v>
      </c>
      <c r="E66" s="16"/>
      <c r="F66" s="12">
        <f t="shared" si="2"/>
        <v>-9238.36</v>
      </c>
    </row>
    <row r="67" spans="1:9">
      <c r="A67" s="6" t="s">
        <v>65</v>
      </c>
      <c r="B67" s="22">
        <f>SUM(B47:B66)</f>
        <v>271238.71</v>
      </c>
      <c r="C67" s="16"/>
      <c r="D67" s="22">
        <f>SUM(D47:D66)</f>
        <v>326825.48</v>
      </c>
      <c r="E67" s="16"/>
      <c r="F67" s="22">
        <f>SUM(F47:F66)</f>
        <v>55586.77</v>
      </c>
      <c r="G67" s="17">
        <f>B67-D67</f>
        <v>-55586.77</v>
      </c>
      <c r="I67" s="19"/>
    </row>
    <row r="68" spans="1:9">
      <c r="A68" s="6"/>
      <c r="B68" s="12"/>
      <c r="C68" s="16"/>
      <c r="D68" s="12"/>
      <c r="E68" s="16"/>
      <c r="F68" s="12"/>
      <c r="G68" s="17"/>
      <c r="I68" s="19"/>
    </row>
    <row r="69" ht="15.75" spans="1:6">
      <c r="A69" s="23">
        <v>1</v>
      </c>
      <c r="B69" s="23"/>
      <c r="C69" s="23"/>
      <c r="D69" s="23"/>
      <c r="E69" s="23"/>
      <c r="F69" s="23"/>
    </row>
    <row r="70" spans="1:6">
      <c r="A70" s="6" t="s">
        <v>66</v>
      </c>
      <c r="B70" s="12"/>
      <c r="C70" s="16"/>
      <c r="D70" s="16"/>
      <c r="E70" s="16"/>
      <c r="F70" s="16"/>
    </row>
    <row r="71" spans="1:7">
      <c r="A71" s="6" t="s">
        <v>67</v>
      </c>
      <c r="B71" s="21">
        <v>0</v>
      </c>
      <c r="C71" s="16"/>
      <c r="D71" s="21">
        <v>50000</v>
      </c>
      <c r="E71" s="16"/>
      <c r="F71" s="21">
        <f t="shared" ref="F71" si="3">D71-B71</f>
        <v>50000</v>
      </c>
      <c r="G71" s="17"/>
    </row>
    <row r="72" spans="1:6">
      <c r="A72" s="6"/>
      <c r="B72" s="12"/>
      <c r="C72" s="16"/>
      <c r="D72" s="16"/>
      <c r="E72" s="16"/>
      <c r="F72" s="16"/>
    </row>
    <row r="73" spans="1:6">
      <c r="A73" s="6" t="s">
        <v>68</v>
      </c>
      <c r="B73" s="14"/>
      <c r="C73" s="16"/>
      <c r="D73" s="16"/>
      <c r="E73" s="16"/>
      <c r="F73" s="16"/>
    </row>
    <row r="74" spans="1:7">
      <c r="A74" s="6" t="s">
        <v>69</v>
      </c>
      <c r="B74" s="12">
        <v>73500</v>
      </c>
      <c r="C74" s="16"/>
      <c r="D74" s="12">
        <v>102000</v>
      </c>
      <c r="E74" s="16"/>
      <c r="F74" s="12">
        <f t="shared" ref="F74:F76" si="4">D74-B74</f>
        <v>28500</v>
      </c>
      <c r="G74" s="24"/>
    </row>
    <row r="75" spans="1:6">
      <c r="A75" s="6" t="s">
        <v>70</v>
      </c>
      <c r="B75" s="12">
        <v>370</v>
      </c>
      <c r="C75" s="16"/>
      <c r="D75" s="12">
        <v>0</v>
      </c>
      <c r="E75" s="16"/>
      <c r="F75" s="12">
        <v>-370</v>
      </c>
    </row>
    <row r="76" spans="1:6">
      <c r="A76" s="6" t="s">
        <v>71</v>
      </c>
      <c r="B76" s="12">
        <v>0</v>
      </c>
      <c r="C76" s="16"/>
      <c r="D76" s="12">
        <v>0</v>
      </c>
      <c r="E76" s="16"/>
      <c r="F76" s="12">
        <f t="shared" si="4"/>
        <v>0</v>
      </c>
    </row>
    <row r="77" spans="1:9">
      <c r="A77" s="6" t="s">
        <v>72</v>
      </c>
      <c r="B77" s="22">
        <f>SUM(B74:B76)</f>
        <v>73870</v>
      </c>
      <c r="C77" s="16"/>
      <c r="D77" s="22">
        <f>SUM(D74:D76)</f>
        <v>102000</v>
      </c>
      <c r="E77" s="16"/>
      <c r="F77" s="22">
        <f>SUM(F74:F76)</f>
        <v>28130</v>
      </c>
      <c r="G77" s="17">
        <f>B77-D77</f>
        <v>-28130</v>
      </c>
      <c r="I77" s="19"/>
    </row>
    <row r="78" spans="1:6">
      <c r="A78" s="6" t="s">
        <v>73</v>
      </c>
      <c r="B78" s="14"/>
      <c r="C78" s="16"/>
      <c r="D78" s="16"/>
      <c r="E78" s="16"/>
      <c r="F78" s="16"/>
    </row>
    <row r="79" spans="1:7">
      <c r="A79" s="6" t="s">
        <v>74</v>
      </c>
      <c r="B79" s="12">
        <v>74077.07</v>
      </c>
      <c r="C79" s="16"/>
      <c r="D79" s="12">
        <v>142229.96</v>
      </c>
      <c r="E79" s="16"/>
      <c r="F79" s="12">
        <f t="shared" ref="F79:F92" si="5">D79-B79</f>
        <v>68152.89</v>
      </c>
      <c r="G79" s="24"/>
    </row>
    <row r="80" spans="1:7">
      <c r="A80" s="6" t="s">
        <v>75</v>
      </c>
      <c r="B80" s="12">
        <v>5707.31</v>
      </c>
      <c r="C80" s="16"/>
      <c r="D80" s="12">
        <v>10880.59</v>
      </c>
      <c r="E80" s="16"/>
      <c r="F80" s="12">
        <f t="shared" si="5"/>
        <v>5173.28</v>
      </c>
      <c r="G80" s="24"/>
    </row>
    <row r="81" spans="1:7">
      <c r="A81" s="6" t="s">
        <v>76</v>
      </c>
      <c r="B81" s="12">
        <v>0</v>
      </c>
      <c r="C81" s="16"/>
      <c r="D81" s="12">
        <v>3736.8</v>
      </c>
      <c r="E81" s="16"/>
      <c r="F81" s="12">
        <f t="shared" si="5"/>
        <v>3736.8</v>
      </c>
      <c r="G81" s="24"/>
    </row>
    <row r="82" spans="1:7">
      <c r="A82" s="6" t="s">
        <v>77</v>
      </c>
      <c r="B82" s="12">
        <v>0</v>
      </c>
      <c r="C82" s="16"/>
      <c r="D82" s="12">
        <v>3720</v>
      </c>
      <c r="E82" s="16"/>
      <c r="F82" s="12">
        <f t="shared" si="5"/>
        <v>3720</v>
      </c>
      <c r="G82" s="24"/>
    </row>
    <row r="83" spans="1:7">
      <c r="A83" s="6" t="s">
        <v>78</v>
      </c>
      <c r="B83" s="12">
        <f>345.48</f>
        <v>345.48</v>
      </c>
      <c r="C83" s="16"/>
      <c r="D83" s="12">
        <v>3000</v>
      </c>
      <c r="E83" s="16"/>
      <c r="F83" s="12">
        <f t="shared" si="5"/>
        <v>2654.52</v>
      </c>
      <c r="G83" s="24"/>
    </row>
    <row r="84" spans="1:7">
      <c r="A84" s="6" t="s">
        <v>79</v>
      </c>
      <c r="B84" s="12">
        <v>0</v>
      </c>
      <c r="C84" s="16"/>
      <c r="D84" s="12">
        <v>4000</v>
      </c>
      <c r="E84" s="16"/>
      <c r="F84" s="12">
        <f t="shared" si="5"/>
        <v>4000</v>
      </c>
      <c r="G84" s="24"/>
    </row>
    <row r="85" spans="1:7">
      <c r="A85" s="6" t="s">
        <v>80</v>
      </c>
      <c r="B85" s="12">
        <v>2420</v>
      </c>
      <c r="C85" s="16"/>
      <c r="D85" s="12">
        <v>7367</v>
      </c>
      <c r="E85" s="16"/>
      <c r="F85" s="12">
        <f t="shared" si="5"/>
        <v>4947</v>
      </c>
      <c r="G85" s="24"/>
    </row>
    <row r="86" spans="1:7">
      <c r="A86" s="6" t="s">
        <v>81</v>
      </c>
      <c r="B86" s="12">
        <v>6275.78</v>
      </c>
      <c r="C86" s="16"/>
      <c r="D86" s="12">
        <v>10000</v>
      </c>
      <c r="E86" s="16"/>
      <c r="F86" s="12">
        <f t="shared" si="5"/>
        <v>3724.22</v>
      </c>
      <c r="G86" s="24"/>
    </row>
    <row r="87" spans="1:7">
      <c r="A87" s="6" t="s">
        <v>82</v>
      </c>
      <c r="B87" s="12">
        <v>5397.42</v>
      </c>
      <c r="C87" s="16"/>
      <c r="D87" s="12">
        <v>10600</v>
      </c>
      <c r="E87" s="16"/>
      <c r="F87" s="12">
        <f t="shared" si="5"/>
        <v>5202.58</v>
      </c>
      <c r="G87" s="24"/>
    </row>
    <row r="88" spans="1:7">
      <c r="A88" s="6" t="s">
        <v>83</v>
      </c>
      <c r="B88" s="12">
        <f>195</f>
        <v>195</v>
      </c>
      <c r="C88" s="16"/>
      <c r="D88" s="12">
        <v>0</v>
      </c>
      <c r="E88" s="16"/>
      <c r="F88" s="12">
        <f t="shared" si="5"/>
        <v>-195</v>
      </c>
      <c r="G88" s="24"/>
    </row>
    <row r="89" spans="1:7">
      <c r="A89" s="6" t="s">
        <v>84</v>
      </c>
      <c r="B89" s="12"/>
      <c r="C89" s="16"/>
      <c r="D89" s="14"/>
      <c r="E89" s="16"/>
      <c r="F89" s="14"/>
      <c r="G89" s="24"/>
    </row>
    <row r="90" spans="1:8">
      <c r="A90" s="6" t="s">
        <v>85</v>
      </c>
      <c r="B90" s="12">
        <v>13803.03</v>
      </c>
      <c r="C90" s="16"/>
      <c r="D90" s="12">
        <v>0</v>
      </c>
      <c r="E90" s="16"/>
      <c r="F90" s="12">
        <f t="shared" si="5"/>
        <v>-13803.03</v>
      </c>
      <c r="G90" s="24"/>
      <c r="H90" s="24"/>
    </row>
    <row r="91" spans="1:7">
      <c r="A91" s="6" t="s">
        <v>86</v>
      </c>
      <c r="B91" s="21">
        <v>2281.11</v>
      </c>
      <c r="C91" s="16"/>
      <c r="D91" s="21">
        <v>0</v>
      </c>
      <c r="E91" s="16"/>
      <c r="F91" s="21">
        <f t="shared" si="5"/>
        <v>-2281.11</v>
      </c>
      <c r="G91" s="24"/>
    </row>
    <row r="92" spans="1:9">
      <c r="A92" s="6" t="s">
        <v>87</v>
      </c>
      <c r="B92" s="22">
        <f>SUM(B79:B91)</f>
        <v>110502.2</v>
      </c>
      <c r="C92" s="16"/>
      <c r="D92" s="22">
        <f>SUM(D79:D91)</f>
        <v>195534.35</v>
      </c>
      <c r="E92" s="16"/>
      <c r="F92" s="22">
        <f t="shared" si="5"/>
        <v>85032.15</v>
      </c>
      <c r="G92" s="17">
        <f>B92-D92</f>
        <v>-85032.15</v>
      </c>
      <c r="H92" s="17"/>
      <c r="I92" s="19"/>
    </row>
    <row r="93" spans="1:8">
      <c r="A93" s="6" t="s">
        <v>88</v>
      </c>
      <c r="B93" s="14"/>
      <c r="C93" s="16"/>
      <c r="D93" s="16"/>
      <c r="E93" s="16"/>
      <c r="F93" s="16"/>
      <c r="H93" s="24"/>
    </row>
    <row r="94" spans="1:6">
      <c r="A94" s="6" t="s">
        <v>89</v>
      </c>
      <c r="B94" s="12">
        <f>200+48.26</f>
        <v>248.26</v>
      </c>
      <c r="C94" s="16"/>
      <c r="D94" s="12">
        <v>0</v>
      </c>
      <c r="E94" s="16"/>
      <c r="F94" s="12">
        <f t="shared" ref="F94" si="6">D94-B94</f>
        <v>-248.26</v>
      </c>
    </row>
    <row r="95" spans="1:6">
      <c r="A95" s="6" t="s">
        <v>90</v>
      </c>
      <c r="B95" s="22">
        <f>(B93)+(B94)</f>
        <v>248.26</v>
      </c>
      <c r="C95" s="16"/>
      <c r="D95" s="22">
        <v>0</v>
      </c>
      <c r="E95" s="16"/>
      <c r="F95" s="22">
        <f>SUM(F94)</f>
        <v>-248.26</v>
      </c>
    </row>
    <row r="96" spans="1:6">
      <c r="A96" s="6" t="s">
        <v>91</v>
      </c>
      <c r="B96" s="14"/>
      <c r="C96" s="16"/>
      <c r="D96" s="14"/>
      <c r="E96" s="16"/>
      <c r="F96" s="14"/>
    </row>
    <row r="97" spans="1:6">
      <c r="A97" s="6" t="s">
        <v>92</v>
      </c>
      <c r="B97" s="12">
        <f>99</f>
        <v>99</v>
      </c>
      <c r="C97" s="16"/>
      <c r="D97" s="12">
        <v>0</v>
      </c>
      <c r="E97" s="16"/>
      <c r="F97" s="12">
        <f t="shared" ref="F97" si="7">D97-B97</f>
        <v>-99</v>
      </c>
    </row>
    <row r="98" spans="1:6">
      <c r="A98" s="6" t="s">
        <v>93</v>
      </c>
      <c r="B98" s="22">
        <f>(B96)+(B97)</f>
        <v>99</v>
      </c>
      <c r="C98" s="16"/>
      <c r="D98" s="22">
        <v>0</v>
      </c>
      <c r="E98" s="16"/>
      <c r="F98" s="22">
        <f>SUM(F97)</f>
        <v>-99</v>
      </c>
    </row>
    <row r="99" spans="1:6">
      <c r="A99" s="6" t="s">
        <v>94</v>
      </c>
      <c r="B99" s="14"/>
      <c r="C99" s="16"/>
      <c r="D99" s="14"/>
      <c r="E99" s="16"/>
      <c r="F99" s="14"/>
    </row>
    <row r="100" spans="1:6">
      <c r="A100" s="6" t="s">
        <v>95</v>
      </c>
      <c r="B100" s="12">
        <v>414.34</v>
      </c>
      <c r="C100" s="16"/>
      <c r="D100" s="12">
        <v>0</v>
      </c>
      <c r="E100" s="16"/>
      <c r="F100" s="12">
        <f t="shared" ref="F100:F103" si="8">D100-B100</f>
        <v>-414.34</v>
      </c>
    </row>
    <row r="101" spans="1:6">
      <c r="A101" s="6" t="s">
        <v>96</v>
      </c>
      <c r="B101" s="12">
        <v>181.47</v>
      </c>
      <c r="C101" s="16"/>
      <c r="D101" s="12">
        <v>0</v>
      </c>
      <c r="E101" s="16"/>
      <c r="F101" s="12">
        <f t="shared" si="8"/>
        <v>-181.47</v>
      </c>
    </row>
    <row r="102" spans="1:6">
      <c r="A102" s="6" t="s">
        <v>97</v>
      </c>
      <c r="B102" s="12">
        <v>257.9</v>
      </c>
      <c r="C102" s="16"/>
      <c r="D102" s="12">
        <v>0</v>
      </c>
      <c r="E102" s="16"/>
      <c r="F102" s="12">
        <f t="shared" si="8"/>
        <v>-257.9</v>
      </c>
    </row>
    <row r="103" spans="1:6">
      <c r="A103" s="6" t="s">
        <v>98</v>
      </c>
      <c r="B103" s="12">
        <v>394.8</v>
      </c>
      <c r="C103" s="16"/>
      <c r="D103" s="12">
        <v>0</v>
      </c>
      <c r="E103" s="16"/>
      <c r="F103" s="12">
        <f t="shared" si="8"/>
        <v>-394.8</v>
      </c>
    </row>
    <row r="104" spans="1:6">
      <c r="A104" s="6" t="s">
        <v>99</v>
      </c>
      <c r="B104" s="22">
        <f>SUM(B100:B103)</f>
        <v>1248.51</v>
      </c>
      <c r="C104" s="16"/>
      <c r="D104" s="22">
        <v>0</v>
      </c>
      <c r="E104" s="16"/>
      <c r="F104" s="22">
        <f>SUM(F100:F103)</f>
        <v>-1248.51</v>
      </c>
    </row>
    <row r="105" spans="1:6">
      <c r="A105" s="6" t="s">
        <v>100</v>
      </c>
      <c r="B105" s="14"/>
      <c r="C105" s="16"/>
      <c r="D105" s="16"/>
      <c r="E105" s="16"/>
      <c r="F105" s="16"/>
    </row>
    <row r="106" spans="1:6">
      <c r="A106" s="6" t="s">
        <v>101</v>
      </c>
      <c r="B106" s="12">
        <v>53205.96</v>
      </c>
      <c r="C106" s="16"/>
      <c r="D106" s="12">
        <v>58689.28</v>
      </c>
      <c r="E106" s="16"/>
      <c r="F106" s="12">
        <f t="shared" ref="F106:F118" si="9">D106-B106</f>
        <v>5483.32</v>
      </c>
    </row>
    <row r="107" spans="1:6">
      <c r="A107" s="6" t="s">
        <v>102</v>
      </c>
      <c r="B107" s="12">
        <v>4060.35</v>
      </c>
      <c r="C107" s="16"/>
      <c r="D107" s="12">
        <v>4750.94</v>
      </c>
      <c r="E107" s="16"/>
      <c r="F107" s="12">
        <f t="shared" si="9"/>
        <v>690.59</v>
      </c>
    </row>
    <row r="108" spans="1:6">
      <c r="A108" s="6" t="s">
        <v>103</v>
      </c>
      <c r="B108" s="12">
        <v>1299.77</v>
      </c>
      <c r="C108" s="16"/>
      <c r="D108" s="12">
        <v>2934.46</v>
      </c>
      <c r="E108" s="16"/>
      <c r="F108" s="12">
        <f t="shared" si="9"/>
        <v>1634.69</v>
      </c>
    </row>
    <row r="109" spans="1:6">
      <c r="A109" s="6" t="s">
        <v>104</v>
      </c>
      <c r="B109" s="12">
        <v>3906.18</v>
      </c>
      <c r="C109" s="16"/>
      <c r="D109" s="12">
        <v>26352</v>
      </c>
      <c r="E109" s="16"/>
      <c r="F109" s="12">
        <f t="shared" si="9"/>
        <v>22445.82</v>
      </c>
    </row>
    <row r="110" spans="1:6">
      <c r="A110" s="6" t="s">
        <v>105</v>
      </c>
      <c r="B110" s="12">
        <v>0</v>
      </c>
      <c r="C110" s="16"/>
      <c r="D110" s="12">
        <v>5431.56</v>
      </c>
      <c r="E110" s="16"/>
      <c r="F110" s="12">
        <f t="shared" si="9"/>
        <v>5431.56</v>
      </c>
    </row>
    <row r="111" spans="1:6">
      <c r="A111" s="6" t="s">
        <v>106</v>
      </c>
      <c r="B111" s="12">
        <v>0</v>
      </c>
      <c r="C111" s="16"/>
      <c r="D111" s="12">
        <v>2000</v>
      </c>
      <c r="E111" s="16"/>
      <c r="F111" s="12">
        <f t="shared" si="9"/>
        <v>2000</v>
      </c>
    </row>
    <row r="112" spans="1:6">
      <c r="A112" s="6" t="s">
        <v>107</v>
      </c>
      <c r="B112" s="12">
        <v>4600.84</v>
      </c>
      <c r="C112" s="16"/>
      <c r="D112" s="12">
        <v>1600</v>
      </c>
      <c r="E112" s="16"/>
      <c r="F112" s="12">
        <f t="shared" si="9"/>
        <v>-3000.84</v>
      </c>
    </row>
    <row r="113" spans="1:6">
      <c r="A113" s="6" t="s">
        <v>108</v>
      </c>
      <c r="B113" s="12">
        <v>21244.19</v>
      </c>
      <c r="C113" s="16"/>
      <c r="D113" s="12">
        <v>24000</v>
      </c>
      <c r="E113" s="16"/>
      <c r="F113" s="12">
        <f t="shared" si="9"/>
        <v>2755.81</v>
      </c>
    </row>
    <row r="114" spans="1:6">
      <c r="A114" s="6" t="s">
        <v>109</v>
      </c>
      <c r="B114" s="12">
        <v>5399</v>
      </c>
      <c r="C114" s="16"/>
      <c r="D114" s="12">
        <v>16820</v>
      </c>
      <c r="E114" s="16"/>
      <c r="F114" s="12">
        <f t="shared" si="9"/>
        <v>11421</v>
      </c>
    </row>
    <row r="115" spans="1:6">
      <c r="A115" s="6" t="s">
        <v>110</v>
      </c>
      <c r="B115" s="12">
        <v>12294.27</v>
      </c>
      <c r="C115" s="16"/>
      <c r="D115" s="12">
        <v>15000</v>
      </c>
      <c r="E115" s="16"/>
      <c r="F115" s="12">
        <f t="shared" si="9"/>
        <v>2705.73</v>
      </c>
    </row>
    <row r="116" spans="1:6">
      <c r="A116" s="6" t="s">
        <v>111</v>
      </c>
      <c r="B116" s="12">
        <v>12718.74</v>
      </c>
      <c r="C116" s="16"/>
      <c r="D116" s="12">
        <v>5000</v>
      </c>
      <c r="E116" s="16"/>
      <c r="F116" s="12">
        <f t="shared" si="9"/>
        <v>-7718.74</v>
      </c>
    </row>
    <row r="117" spans="1:6">
      <c r="A117" s="6" t="s">
        <v>112</v>
      </c>
      <c r="B117" s="12">
        <v>0</v>
      </c>
      <c r="C117" s="16"/>
      <c r="D117" s="12">
        <v>4000</v>
      </c>
      <c r="E117" s="16"/>
      <c r="F117" s="12">
        <f t="shared" si="9"/>
        <v>4000</v>
      </c>
    </row>
    <row r="118" spans="1:6">
      <c r="A118" s="6" t="s">
        <v>113</v>
      </c>
      <c r="B118" s="12">
        <v>0</v>
      </c>
      <c r="C118" s="16"/>
      <c r="D118" s="12">
        <v>20000</v>
      </c>
      <c r="E118" s="16"/>
      <c r="F118" s="12">
        <f t="shared" si="9"/>
        <v>20000</v>
      </c>
    </row>
    <row r="119" spans="1:8">
      <c r="A119" s="6" t="s">
        <v>114</v>
      </c>
      <c r="B119" s="22">
        <f>SUM(B106:B118)</f>
        <v>118729.3</v>
      </c>
      <c r="C119" s="16"/>
      <c r="D119" s="22">
        <f>SUM(D106:D118)</f>
        <v>186578.24</v>
      </c>
      <c r="E119" s="16"/>
      <c r="F119" s="22">
        <f>SUM(F106:F118)</f>
        <v>67848.94</v>
      </c>
      <c r="G119" s="17">
        <f>B119-D119</f>
        <v>-67848.94</v>
      </c>
      <c r="H119" s="19"/>
    </row>
    <row r="120" spans="1:6">
      <c r="A120" s="6" t="s">
        <v>115</v>
      </c>
      <c r="B120" s="14"/>
      <c r="C120" s="16"/>
      <c r="D120" s="16"/>
      <c r="E120" s="16"/>
      <c r="F120" s="16"/>
    </row>
    <row r="121" spans="1:6">
      <c r="A121" s="6" t="s">
        <v>116</v>
      </c>
      <c r="B121" s="14">
        <v>1000</v>
      </c>
      <c r="C121" s="16"/>
      <c r="D121" s="16">
        <v>0</v>
      </c>
      <c r="E121" s="16"/>
      <c r="F121" s="14">
        <v>-1000</v>
      </c>
    </row>
    <row r="122" spans="1:11">
      <c r="A122" s="6" t="s">
        <v>117</v>
      </c>
      <c r="B122" s="12">
        <v>25</v>
      </c>
      <c r="C122" s="25"/>
      <c r="D122" s="26">
        <v>1500</v>
      </c>
      <c r="E122" s="25"/>
      <c r="F122" s="26">
        <f t="shared" ref="F122:F130" si="10">D122-B122</f>
        <v>1475</v>
      </c>
      <c r="G122" s="27"/>
      <c r="H122" s="26"/>
      <c r="J122" s="26"/>
      <c r="K122" s="27"/>
    </row>
    <row r="123" spans="1:11">
      <c r="A123" s="6" t="s">
        <v>118</v>
      </c>
      <c r="B123" s="12">
        <v>0</v>
      </c>
      <c r="C123" s="25"/>
      <c r="D123" s="26">
        <v>4000</v>
      </c>
      <c r="E123" s="25"/>
      <c r="F123" s="26">
        <f t="shared" si="10"/>
        <v>4000</v>
      </c>
      <c r="G123" s="27"/>
      <c r="H123" s="26"/>
      <c r="J123" s="26"/>
      <c r="K123" s="27"/>
    </row>
    <row r="124" spans="1:11">
      <c r="A124" s="6" t="s">
        <v>119</v>
      </c>
      <c r="B124" s="12">
        <v>0</v>
      </c>
      <c r="C124" s="25"/>
      <c r="D124" s="26">
        <v>1000</v>
      </c>
      <c r="E124" s="25"/>
      <c r="F124" s="26">
        <f t="shared" si="10"/>
        <v>1000</v>
      </c>
      <c r="G124" s="27"/>
      <c r="H124" s="26"/>
      <c r="J124" s="26"/>
      <c r="K124" s="27"/>
    </row>
    <row r="125" spans="1:11">
      <c r="A125" s="6" t="s">
        <v>120</v>
      </c>
      <c r="B125" s="12">
        <v>2408.93</v>
      </c>
      <c r="C125" s="25"/>
      <c r="D125" s="26">
        <v>4000</v>
      </c>
      <c r="E125" s="25"/>
      <c r="F125" s="26">
        <f t="shared" si="10"/>
        <v>1591.07</v>
      </c>
      <c r="G125" s="27"/>
      <c r="H125" s="26"/>
      <c r="J125" s="26"/>
      <c r="K125" s="27"/>
    </row>
    <row r="126" spans="1:11">
      <c r="A126" s="6" t="s">
        <v>121</v>
      </c>
      <c r="B126" s="12">
        <v>0</v>
      </c>
      <c r="C126" s="25"/>
      <c r="D126" s="26">
        <v>300</v>
      </c>
      <c r="E126" s="25"/>
      <c r="F126" s="26">
        <f t="shared" si="10"/>
        <v>300</v>
      </c>
      <c r="G126" s="27"/>
      <c r="H126" s="26"/>
      <c r="J126" s="26"/>
      <c r="K126" s="27"/>
    </row>
    <row r="127" spans="1:11">
      <c r="A127" s="6" t="s">
        <v>122</v>
      </c>
      <c r="B127" s="12">
        <v>0</v>
      </c>
      <c r="C127" s="25"/>
      <c r="D127" s="26">
        <v>1200</v>
      </c>
      <c r="E127" s="25"/>
      <c r="F127" s="26">
        <f t="shared" si="10"/>
        <v>1200</v>
      </c>
      <c r="G127" s="27"/>
      <c r="H127" s="26"/>
      <c r="J127" s="26"/>
      <c r="K127" s="27"/>
    </row>
    <row r="128" spans="1:11">
      <c r="A128" s="6" t="s">
        <v>123</v>
      </c>
      <c r="B128" s="12">
        <v>0</v>
      </c>
      <c r="C128" s="25"/>
      <c r="D128" s="26">
        <v>500</v>
      </c>
      <c r="E128" s="25"/>
      <c r="F128" s="26">
        <f t="shared" si="10"/>
        <v>500</v>
      </c>
      <c r="G128" s="27"/>
      <c r="H128" s="26"/>
      <c r="J128" s="26"/>
      <c r="K128" s="27"/>
    </row>
    <row r="129" spans="1:11">
      <c r="A129" s="6" t="s">
        <v>124</v>
      </c>
      <c r="B129" s="26">
        <v>18862.35</v>
      </c>
      <c r="C129" s="25"/>
      <c r="D129" s="26">
        <v>2161</v>
      </c>
      <c r="E129" s="25"/>
      <c r="F129" s="26">
        <f t="shared" si="10"/>
        <v>-16701.35</v>
      </c>
      <c r="G129" s="27"/>
      <c r="H129" s="26"/>
      <c r="J129" s="26"/>
      <c r="K129" s="27"/>
    </row>
    <row r="130" spans="1:11">
      <c r="A130" s="6" t="s">
        <v>125</v>
      </c>
      <c r="B130" s="26">
        <v>2700</v>
      </c>
      <c r="C130" s="25"/>
      <c r="D130" s="26">
        <f>400*12</f>
        <v>4800</v>
      </c>
      <c r="E130" s="25"/>
      <c r="F130" s="26">
        <f t="shared" si="10"/>
        <v>2100</v>
      </c>
      <c r="G130" s="26"/>
      <c r="H130" s="26"/>
      <c r="I130" s="32"/>
      <c r="J130" s="26"/>
      <c r="K130" s="27"/>
    </row>
    <row r="131" spans="1:8">
      <c r="A131" s="6" t="s">
        <v>126</v>
      </c>
      <c r="B131" s="18">
        <f>SUM(B121:B130)</f>
        <v>24996.28</v>
      </c>
      <c r="C131" s="16"/>
      <c r="D131" s="18">
        <f>SUM(D122:D130)</f>
        <v>19461</v>
      </c>
      <c r="E131" s="16"/>
      <c r="F131" s="18">
        <f>SUM(F121:F130)</f>
        <v>-5535.28</v>
      </c>
      <c r="G131" s="17">
        <f>B131-D131</f>
        <v>5535.28</v>
      </c>
      <c r="H131" s="19"/>
    </row>
    <row r="132" spans="1:9">
      <c r="A132" s="6" t="s">
        <v>127</v>
      </c>
      <c r="B132" s="18">
        <f>B37+B45+B67+B71+B77+B92+B95+B98+B104+B119+B131</f>
        <v>650665.86</v>
      </c>
      <c r="C132" s="16"/>
      <c r="D132" s="18">
        <f>D45+D67+D71+D77+D92+D95+D98+D104+D119+D131</f>
        <v>922204.91</v>
      </c>
      <c r="E132" s="16"/>
      <c r="F132" s="18">
        <f>F37+F45+F67+F71+F77+F92+F95+F98+F104+F119+F131</f>
        <v>271539.05</v>
      </c>
      <c r="G132" s="17">
        <f>B132-D132</f>
        <v>-271539.05</v>
      </c>
      <c r="H132" s="17"/>
      <c r="I132" s="17"/>
    </row>
    <row r="133" ht="15.75" spans="1:10">
      <c r="A133" s="6" t="s">
        <v>128</v>
      </c>
      <c r="B133" s="28">
        <f>B34-B132</f>
        <v>75553.3799999998</v>
      </c>
      <c r="C133" s="9"/>
      <c r="D133" s="28">
        <f>D34-D132</f>
        <v>78356.6900000001</v>
      </c>
      <c r="E133" s="9"/>
      <c r="F133" s="28">
        <f>B133-D133</f>
        <v>-2803.31000000029</v>
      </c>
      <c r="G133" s="17">
        <f>B133-D133</f>
        <v>-2803.31000000029</v>
      </c>
      <c r="H133" s="17"/>
      <c r="J133" s="19"/>
    </row>
    <row r="134" ht="15.75" spans="1:10">
      <c r="A134" s="6"/>
      <c r="B134" s="8"/>
      <c r="C134" s="9"/>
      <c r="D134" s="8"/>
      <c r="E134" s="9"/>
      <c r="F134" s="8"/>
      <c r="G134" s="17"/>
      <c r="H134" s="17"/>
      <c r="J134" s="19"/>
    </row>
    <row r="135" spans="1:6">
      <c r="A135" s="29">
        <v>2</v>
      </c>
      <c r="B135" s="29"/>
      <c r="C135" s="29"/>
      <c r="D135" s="29"/>
      <c r="E135" s="29"/>
      <c r="F135" s="29"/>
    </row>
    <row r="137" spans="2:7">
      <c r="B137" s="17"/>
      <c r="D137" s="17"/>
      <c r="F137" s="17"/>
      <c r="G137" s="17"/>
    </row>
    <row r="138" spans="1:6">
      <c r="A138" s="30"/>
      <c r="B138" s="31"/>
      <c r="D138" s="30"/>
      <c r="E138" s="31"/>
      <c r="F138" s="17"/>
    </row>
    <row r="139" spans="2:2">
      <c r="B139" s="17"/>
    </row>
    <row r="141" spans="2:2">
      <c r="B141" s="17"/>
    </row>
  </sheetData>
  <mergeCells count="8">
    <mergeCell ref="A1:F1"/>
    <mergeCell ref="A2:F2"/>
    <mergeCell ref="A3:F3"/>
    <mergeCell ref="A4:F4"/>
    <mergeCell ref="A69:F69"/>
    <mergeCell ref="A135:F135"/>
    <mergeCell ref="A138:B138"/>
    <mergeCell ref="D138:E138"/>
  </mergeCells>
  <pageMargins left="0.7" right="0.7" top="0.75" bottom="0.75" header="0.3" footer="0.3"/>
  <pageSetup paperSize="1" scale="67" orientation="portrait"/>
  <headerFooter/>
  <rowBreaks count="1" manualBreakCount="1">
    <brk id="6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presentation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2024-08-12T13:37:00Z</dcterms:created>
  <dcterms:modified xsi:type="dcterms:W3CDTF">2024-10-23T20:02:57Z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B669AD0FE8B147B7A422B46C1D298411_12</vt:lpwstr>
  </property>
  <property fmtid="{D5CDD505-2E9C-101B-9397-08002B2CF9AE}" pid="3" name="KSOProductBuildVer">
    <vt:lpwstr>1033-12.2.0.18283</vt:lpwstr>
  </property>
</Properties>
</file>